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" sheetId="3" r:id="rId3"/>
  </sheets>
  <definedNames/>
  <calcPr fullCalcOnLoad="1"/>
</workbook>
</file>

<file path=xl/sharedStrings.xml><?xml version="1.0" encoding="utf-8"?>
<sst xmlns="http://schemas.openxmlformats.org/spreadsheetml/2006/main" count="461" uniqueCount="165">
  <si>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</si>
  <si>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</si>
  <si>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</si>
  <si>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</si>
  <si>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</si>
  <si>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</si>
  <si>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</si>
  <si>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</si>
  <si>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</si>
  <si>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</si>
  <si>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</si>
  <si>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</si>
  <si>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</si>
  <si>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</si>
  <si>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</si>
  <si>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</si>
  <si>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</si>
  <si>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</si>
  <si>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</si>
  <si>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</si>
  <si>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</si>
  <si>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</si>
  <si>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</si>
  <si>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</si>
  <si>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</si>
  <si>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</si>
  <si>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</si>
  <si>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</si>
  <si>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</si>
  <si>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</si>
  <si>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</si>
  <si>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</si>
  <si>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</si>
  <si>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</si>
  <si>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</si>
  <si>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</si>
  <si>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</si>
  <si>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</si>
  <si>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</si>
  <si>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</si>
  <si>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</si>
  <si>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</si>
  <si>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</si>
  <si>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</si>
  <si>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</si>
  <si>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</si>
  <si>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</si>
  <si>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</si>
  <si>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</si>
  <si>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</si>
  <si>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</si>
  <si>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</si>
  <si>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</si>
  <si>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</si>
  <si>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</si>
  <si>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</si>
  <si>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</si>
  <si>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</si>
  <si>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</si>
  <si>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</si>
  <si>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</si>
  <si>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</si>
  <si>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</si>
  <si>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</si>
  <si>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</si>
  <si>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</si>
  <si>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</si>
  <si>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</si>
  <si>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</si>
  <si>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</si>
  <si>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</si>
  <si>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</si>
  <si>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</si>
  <si>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</si>
  <si>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</si>
  <si>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</si>
  <si>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</si>
  <si>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</si>
  <si>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</si>
  <si>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</si>
  <si>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</si>
  <si>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</si>
  <si>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</si>
  <si>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</si>
  <si>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</si>
  <si>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</si>
  <si>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</si>
  <si>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</si>
  <si>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</si>
  <si>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</si>
  <si>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</si>
  <si>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</si>
  <si>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</si>
  <si>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</si>
  <si>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</si>
  <si>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</si>
  <si>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</si>
  <si>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</si>
  <si>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</si>
  <si>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</si>
  <si>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</si>
  <si>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</si>
  <si>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</si>
  <si>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</si>
  <si>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</si>
  <si>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</si>
  <si>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</si>
  <si>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</si>
  <si>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</si>
  <si>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</si>
  <si>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</si>
  <si>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</si>
  <si>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</si>
  <si>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</si>
  <si>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</si>
  <si>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</si>
  <si>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</si>
  <si>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</si>
  <si>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</si>
  <si>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</si>
  <si>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</si>
  <si>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</si>
  <si>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</si>
  <si>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</si>
  <si>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</si>
  <si>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</si>
  <si>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</si>
  <si>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</si>
  <si>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</si>
  <si>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</si>
  <si>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</si>
  <si>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</si>
  <si>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</si>
  <si>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</si>
  <si>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</si>
  <si>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</si>
  <si>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</si>
  <si>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</si>
  <si>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</si>
  <si>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</si>
  <si>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</si>
  <si>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</si>
  <si>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</si>
  <si>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</si>
  <si>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</si>
  <si>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</si>
  <si>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</si>
  <si>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</si>
  <si>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</si>
  <si>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</si>
  <si>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</si>
  <si>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</si>
  <si>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</si>
  <si>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</si>
  <si>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</si>
  <si>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</si>
  <si>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</si>
  <si>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</si>
  <si>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</si>
  <si>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</si>
  <si>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</si>
  <si>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</si>
  <si>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</si>
  <si>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29.03.2018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</si>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</sst>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9"/>
  <sheetViews>
    <sheetView tabSelected="1" zoomScale="78" zoomScaleNormal="78" zoomScalePageLayoutView="0" workbookViewId="0" topLeftCell="B1">
      <pane xSplit="3" ySplit="8" topLeftCell="E5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2" sqref="B1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276" t="s">
        <v>163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162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160</v>
      </c>
      <c r="V3" s="289" t="s">
        <v>161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156</v>
      </c>
      <c r="G4" s="292" t="s">
        <v>31</v>
      </c>
      <c r="H4" s="294" t="s">
        <v>157</v>
      </c>
      <c r="I4" s="287" t="s">
        <v>158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164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159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342509.13</v>
      </c>
      <c r="H8" s="103">
        <f>G8-F8</f>
        <v>-19033.80900000001</v>
      </c>
      <c r="I8" s="210">
        <f aca="true" t="shared" si="0" ref="I8:I15">G8/F8</f>
        <v>0.9473539462486916</v>
      </c>
      <c r="J8" s="104">
        <f aca="true" t="shared" si="1" ref="J8:J52">G8-E8</f>
        <v>-1238124.67</v>
      </c>
      <c r="K8" s="156">
        <f aca="true" t="shared" si="2" ref="K8:K14">G8/E8</f>
        <v>0.21669100711372868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48963.359999999986</v>
      </c>
      <c r="T8" s="143">
        <f aca="true" t="shared" si="6" ref="T8:T20">G8/R8</f>
        <v>1.1667997464245523</v>
      </c>
      <c r="U8" s="103">
        <f>U9+U15+U18+U19+U23+U17</f>
        <v>119781.5</v>
      </c>
      <c r="V8" s="103">
        <f>V9+V15+V18+V19+V23+V17</f>
        <v>100617.21</v>
      </c>
      <c r="W8" s="103">
        <f>V8-U8</f>
        <v>-19164.289999999994</v>
      </c>
      <c r="X8" s="143">
        <f aca="true" t="shared" si="7" ref="X8:X15">V8/U8</f>
        <v>0.8400062614009677</v>
      </c>
      <c r="Y8" s="199">
        <f aca="true" t="shared" si="8" ref="Y8:Y22">T8-Q8</f>
        <v>-0.022016665106578737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200698.57</v>
      </c>
      <c r="H9" s="102">
        <f>G9-F9</f>
        <v>-8497.769</v>
      </c>
      <c r="I9" s="208">
        <f t="shared" si="0"/>
        <v>0.9593789784246655</v>
      </c>
      <c r="J9" s="108">
        <f t="shared" si="1"/>
        <v>-755504.4299999999</v>
      </c>
      <c r="K9" s="148">
        <f t="shared" si="2"/>
        <v>0.2098911737361209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38511.21000000002</v>
      </c>
      <c r="T9" s="144">
        <f t="shared" si="6"/>
        <v>1.237448898607142</v>
      </c>
      <c r="U9" s="107">
        <f>F9-лютий!F9</f>
        <v>70204</v>
      </c>
      <c r="V9" s="110">
        <f>G9-лютий!G9</f>
        <v>60619.70000000001</v>
      </c>
      <c r="W9" s="111">
        <f>V9-U9</f>
        <v>-9584.299999999988</v>
      </c>
      <c r="X9" s="148">
        <f t="shared" si="7"/>
        <v>0.863479288929406</v>
      </c>
      <c r="Y9" s="200">
        <f t="shared" si="8"/>
        <v>0.004945506719984394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183956.12</v>
      </c>
      <c r="H10" s="71">
        <f aca="true" t="shared" si="9" ref="H10:H47">G10-F10</f>
        <v>-8922.580000000016</v>
      </c>
      <c r="I10" s="209">
        <f t="shared" si="0"/>
        <v>0.953739941216941</v>
      </c>
      <c r="J10" s="72">
        <f t="shared" si="1"/>
        <v>-697846.88</v>
      </c>
      <c r="K10" s="75">
        <f t="shared" si="2"/>
        <v>0.20861362458508306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35640.75</v>
      </c>
      <c r="T10" s="145">
        <f t="shared" si="6"/>
        <v>1.2403038201637497</v>
      </c>
      <c r="U10" s="73">
        <f>F10-лютий!F10</f>
        <v>65100.000000000015</v>
      </c>
      <c r="V10" s="98">
        <f>G10-лютий!G10</f>
        <v>56166.67</v>
      </c>
      <c r="W10" s="74">
        <f aca="true" t="shared" si="10" ref="W10:W52">V10-U10</f>
        <v>-8933.330000000016</v>
      </c>
      <c r="X10" s="75">
        <f t="shared" si="7"/>
        <v>0.8627752688172041</v>
      </c>
      <c r="Y10" s="198">
        <f t="shared" si="8"/>
        <v>-0.0018476244592411373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10431.59</v>
      </c>
      <c r="H11" s="71">
        <f t="shared" si="9"/>
        <v>-323.1100000000006</v>
      </c>
      <c r="I11" s="209">
        <f t="shared" si="0"/>
        <v>0.9699563911592141</v>
      </c>
      <c r="J11" s="72">
        <f t="shared" si="1"/>
        <v>-39468.41</v>
      </c>
      <c r="K11" s="75">
        <f t="shared" si="2"/>
        <v>0.2090498997995992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1327.1100000000006</v>
      </c>
      <c r="T11" s="145">
        <f t="shared" si="6"/>
        <v>1.1457645027502945</v>
      </c>
      <c r="U11" s="73">
        <f>F11-лютий!F11</f>
        <v>3670.000000000001</v>
      </c>
      <c r="V11" s="98">
        <f>G11-лютий!G11</f>
        <v>2744.1900000000005</v>
      </c>
      <c r="W11" s="74">
        <f t="shared" si="10"/>
        <v>-925.8100000000004</v>
      </c>
      <c r="X11" s="75">
        <f t="shared" si="7"/>
        <v>0.7477356948228883</v>
      </c>
      <c r="Y11" s="198">
        <f t="shared" si="8"/>
        <v>-0.027899971743200913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2697.64</v>
      </c>
      <c r="H12" s="71">
        <f t="shared" si="9"/>
        <v>403.23099999999977</v>
      </c>
      <c r="I12" s="209">
        <f t="shared" si="0"/>
        <v>1.175745039354361</v>
      </c>
      <c r="J12" s="72">
        <f t="shared" si="1"/>
        <v>-9302.36</v>
      </c>
      <c r="K12" s="75">
        <f t="shared" si="2"/>
        <v>0.22480333333333333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932.9499999999998</v>
      </c>
      <c r="T12" s="145">
        <f t="shared" si="6"/>
        <v>1.5286764247544893</v>
      </c>
      <c r="U12" s="73">
        <f>F12-лютий!F12</f>
        <v>830</v>
      </c>
      <c r="V12" s="98">
        <f>G12-лютий!G12</f>
        <v>1104.7199999999998</v>
      </c>
      <c r="W12" s="74">
        <f t="shared" si="10"/>
        <v>274.7199999999998</v>
      </c>
      <c r="X12" s="75">
        <f t="shared" si="7"/>
        <v>1.3309879518072287</v>
      </c>
      <c r="Y12" s="198">
        <f t="shared" si="8"/>
        <v>0.5280218298736714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3305.6</v>
      </c>
      <c r="H13" s="71">
        <f t="shared" si="9"/>
        <v>248.69999999999982</v>
      </c>
      <c r="I13" s="209">
        <f t="shared" si="0"/>
        <v>1.081356930223429</v>
      </c>
      <c r="J13" s="72">
        <f t="shared" si="1"/>
        <v>-8694.4</v>
      </c>
      <c r="K13" s="75">
        <f t="shared" si="2"/>
        <v>0.27546666666666664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676.44</v>
      </c>
      <c r="T13" s="145">
        <f t="shared" si="6"/>
        <v>1.2572836951726027</v>
      </c>
      <c r="U13" s="73">
        <f>F13-лютий!F13</f>
        <v>571</v>
      </c>
      <c r="V13" s="98">
        <f>G13-лютий!G13</f>
        <v>604.1300000000001</v>
      </c>
      <c r="W13" s="74">
        <f t="shared" si="10"/>
        <v>33.13000000000011</v>
      </c>
      <c r="X13" s="75">
        <f t="shared" si="7"/>
        <v>1.0580210157618215</v>
      </c>
      <c r="Y13" s="198">
        <f t="shared" si="8"/>
        <v>0.061684695091899666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26252.09</v>
      </c>
      <c r="H19" s="102">
        <f t="shared" si="9"/>
        <v>-7362.91</v>
      </c>
      <c r="I19" s="208">
        <f t="shared" si="12"/>
        <v>0.7809635579354455</v>
      </c>
      <c r="J19" s="108">
        <f t="shared" si="1"/>
        <v>-125475.91</v>
      </c>
      <c r="K19" s="108">
        <f t="shared" si="11"/>
        <v>17.302073447221346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-1381.7700000000004</v>
      </c>
      <c r="T19" s="146">
        <f t="shared" si="6"/>
        <v>0.9499972135633603</v>
      </c>
      <c r="U19" s="107">
        <f>F19-лютий!F19</f>
        <v>24549</v>
      </c>
      <c r="V19" s="110">
        <f>G19-лютий!G19</f>
        <v>17723.52</v>
      </c>
      <c r="W19" s="111">
        <f t="shared" si="10"/>
        <v>-6825.48</v>
      </c>
      <c r="X19" s="148">
        <f t="shared" si="13"/>
        <v>0.721965049492851</v>
      </c>
      <c r="Y19" s="197">
        <f t="shared" si="8"/>
        <v>-0.29418339992343023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11711.99</v>
      </c>
      <c r="H20" s="170">
        <f t="shared" si="9"/>
        <v>-1503.0100000000002</v>
      </c>
      <c r="I20" s="211">
        <f t="shared" si="12"/>
        <v>0.886264850548619</v>
      </c>
      <c r="J20" s="171">
        <f t="shared" si="1"/>
        <v>-54996.01</v>
      </c>
      <c r="K20" s="171">
        <f t="shared" si="11"/>
        <v>17.557099598249085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-6022.0700000000015</v>
      </c>
      <c r="T20" s="172">
        <f t="shared" si="6"/>
        <v>0.6604235014429859</v>
      </c>
      <c r="U20" s="136">
        <f>F20-лютий!F20</f>
        <v>4149</v>
      </c>
      <c r="V20" s="124">
        <f>G20-лютий!G20</f>
        <v>3183.42</v>
      </c>
      <c r="W20" s="116">
        <f t="shared" si="10"/>
        <v>-965.5799999999999</v>
      </c>
      <c r="X20" s="180">
        <f t="shared" si="13"/>
        <v>0.7672740419378163</v>
      </c>
      <c r="Y20" s="197">
        <f t="shared" si="8"/>
        <v>-0.4378955474971481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3405.01</v>
      </c>
      <c r="H21" s="170">
        <f t="shared" si="9"/>
        <v>-494.9899999999998</v>
      </c>
      <c r="I21" s="211">
        <f t="shared" si="12"/>
        <v>0.8730794871794872</v>
      </c>
      <c r="J21" s="171">
        <f t="shared" si="1"/>
        <v>-12290.99</v>
      </c>
      <c r="K21" s="171">
        <f t="shared" si="11"/>
        <v>21.69348878695209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1168.2200000000003</v>
      </c>
      <c r="T21" s="172"/>
      <c r="U21" s="136">
        <f>F21-лютий!F21</f>
        <v>3900</v>
      </c>
      <c r="V21" s="124">
        <f>G21-лютий!G21</f>
        <v>3405.01</v>
      </c>
      <c r="W21" s="116">
        <f t="shared" si="10"/>
        <v>-494.9899999999998</v>
      </c>
      <c r="X21" s="180">
        <f t="shared" si="13"/>
        <v>0.8730794871794872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11135.1</v>
      </c>
      <c r="H22" s="170">
        <f t="shared" si="9"/>
        <v>-5364.9</v>
      </c>
      <c r="I22" s="211">
        <f t="shared" si="12"/>
        <v>0.6748545454545455</v>
      </c>
      <c r="J22" s="171">
        <f t="shared" si="1"/>
        <v>-58188.9</v>
      </c>
      <c r="K22" s="171">
        <f t="shared" si="11"/>
        <v>16.062402631123422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3472.09</v>
      </c>
      <c r="T22" s="172"/>
      <c r="U22" s="136">
        <f>F22-лютий!F22</f>
        <v>16500</v>
      </c>
      <c r="V22" s="124">
        <f>G22-лютий!G22</f>
        <v>11135.1</v>
      </c>
      <c r="W22" s="116">
        <f t="shared" si="10"/>
        <v>-5364.9</v>
      </c>
      <c r="X22" s="180">
        <f t="shared" si="13"/>
        <v>0.6748545454545455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115026.61</v>
      </c>
      <c r="H23" s="102">
        <f t="shared" si="9"/>
        <v>-3524.9900000000052</v>
      </c>
      <c r="I23" s="208">
        <f t="shared" si="12"/>
        <v>0.9702661963229513</v>
      </c>
      <c r="J23" s="108">
        <f t="shared" si="1"/>
        <v>-356540.58999999997</v>
      </c>
      <c r="K23" s="108">
        <f t="shared" si="11"/>
        <v>24.39241109220489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11054.11</v>
      </c>
      <c r="T23" s="147">
        <f aca="true" t="shared" si="14" ref="T23:T41">G23/R23</f>
        <v>1.1063176320661714</v>
      </c>
      <c r="U23" s="107">
        <f>F23-лютий!F23</f>
        <v>24978.5</v>
      </c>
      <c r="V23" s="110">
        <f>G23-лютий!G23</f>
        <v>22055.899999999994</v>
      </c>
      <c r="W23" s="111">
        <f t="shared" si="10"/>
        <v>-2922.600000000006</v>
      </c>
      <c r="X23" s="148">
        <f t="shared" si="13"/>
        <v>0.8829953760233799</v>
      </c>
      <c r="Y23" s="197">
        <f>T23-Q23</f>
        <v>0.011446078301476037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46493.14</v>
      </c>
      <c r="H24" s="102">
        <f t="shared" si="9"/>
        <v>-3375.8699999999953</v>
      </c>
      <c r="I24" s="208">
        <f t="shared" si="12"/>
        <v>0.9323052533026023</v>
      </c>
      <c r="J24" s="108">
        <f t="shared" si="1"/>
        <v>-170348.86</v>
      </c>
      <c r="K24" s="148">
        <f aca="true" t="shared" si="15" ref="K24:K41">G24/E24</f>
        <v>0.21441021573311442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-2070.220000000001</v>
      </c>
      <c r="T24" s="147">
        <f t="shared" si="14"/>
        <v>0.9573707420573865</v>
      </c>
      <c r="U24" s="107">
        <f>F24-лютий!F24</f>
        <v>16176.499999999993</v>
      </c>
      <c r="V24" s="110">
        <f>G24-лютий!G24</f>
        <v>13585.119999999995</v>
      </c>
      <c r="W24" s="111">
        <f t="shared" si="10"/>
        <v>-2591.3799999999974</v>
      </c>
      <c r="X24" s="148">
        <f t="shared" si="13"/>
        <v>0.839805891262016</v>
      </c>
      <c r="Y24" s="197">
        <f aca="true" t="shared" si="16" ref="Y24:Y99">T24-Q24</f>
        <v>-0.08900730277499225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6446.72</v>
      </c>
      <c r="H25" s="170">
        <f t="shared" si="9"/>
        <v>89.22000000000025</v>
      </c>
      <c r="I25" s="211">
        <f t="shared" si="12"/>
        <v>1.0140338183248132</v>
      </c>
      <c r="J25" s="171">
        <f t="shared" si="1"/>
        <v>-22337.28</v>
      </c>
      <c r="K25" s="180">
        <f t="shared" si="15"/>
        <v>0.22396887159533074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1232.7800000000007</v>
      </c>
      <c r="T25" s="152">
        <f t="shared" si="14"/>
        <v>1.236439237889197</v>
      </c>
      <c r="U25" s="136">
        <f>F25-лютий!F25</f>
        <v>936.5</v>
      </c>
      <c r="V25" s="124">
        <f>G25-лютий!G25</f>
        <v>894.1999999999998</v>
      </c>
      <c r="W25" s="116">
        <f t="shared" si="10"/>
        <v>-42.30000000000018</v>
      </c>
      <c r="X25" s="180">
        <f t="shared" si="13"/>
        <v>0.954831820608649</v>
      </c>
      <c r="Y25" s="197">
        <f t="shared" si="16"/>
        <v>0.10384229193465844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459.32</v>
      </c>
      <c r="H26" s="158">
        <f t="shared" si="9"/>
        <v>247.70999999999998</v>
      </c>
      <c r="I26" s="212">
        <f t="shared" si="12"/>
        <v>2.1705968527007227</v>
      </c>
      <c r="J26" s="176">
        <f t="shared" si="1"/>
        <v>-1062.68</v>
      </c>
      <c r="K26" s="191">
        <f t="shared" si="15"/>
        <v>0.30178712220762155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302.24</v>
      </c>
      <c r="T26" s="162">
        <f t="shared" si="14"/>
        <v>2.9241151005856887</v>
      </c>
      <c r="U26" s="167">
        <f>F26-лютий!F26</f>
        <v>16.5</v>
      </c>
      <c r="V26" s="167">
        <f>G26-лютий!G26</f>
        <v>145.96999999999997</v>
      </c>
      <c r="W26" s="176">
        <f t="shared" si="10"/>
        <v>129.46999999999997</v>
      </c>
      <c r="X26" s="191">
        <f t="shared" si="13"/>
        <v>8.846666666666664</v>
      </c>
      <c r="Y26" s="197">
        <f t="shared" si="16"/>
        <v>1.9180935127637058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5987.41</v>
      </c>
      <c r="H27" s="158">
        <f t="shared" si="9"/>
        <v>-158.48000000000047</v>
      </c>
      <c r="I27" s="212">
        <f t="shared" si="12"/>
        <v>0.9742136614875957</v>
      </c>
      <c r="J27" s="176">
        <f t="shared" si="1"/>
        <v>-21274.59</v>
      </c>
      <c r="K27" s="191">
        <f t="shared" si="15"/>
        <v>0.2196247524026117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930.54</v>
      </c>
      <c r="T27" s="162">
        <f t="shared" si="14"/>
        <v>1.184015013239415</v>
      </c>
      <c r="U27" s="167">
        <f>F27-лютий!F27</f>
        <v>920</v>
      </c>
      <c r="V27" s="167">
        <f>G27-лютий!G27</f>
        <v>748.2400000000007</v>
      </c>
      <c r="W27" s="176">
        <f t="shared" si="10"/>
        <v>-171.7599999999993</v>
      </c>
      <c r="X27" s="191">
        <f t="shared" si="13"/>
        <v>0.8133043478260877</v>
      </c>
      <c r="Y27" s="197">
        <f t="shared" si="16"/>
        <v>0.04340664414788509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377.75</v>
      </c>
      <c r="H29" s="218">
        <f t="shared" si="9"/>
        <v>233.94</v>
      </c>
      <c r="I29" s="220">
        <f t="shared" si="12"/>
        <v>2.6267297128155205</v>
      </c>
      <c r="J29" s="221">
        <f t="shared" si="1"/>
        <v>-828.25</v>
      </c>
      <c r="K29" s="222">
        <f t="shared" si="15"/>
        <v>0.3132255389718076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353</v>
      </c>
      <c r="T29" s="222">
        <f t="shared" si="14"/>
        <v>15.262626262626263</v>
      </c>
      <c r="U29" s="206">
        <f>F29-лютий!F29</f>
        <v>8</v>
      </c>
      <c r="V29" s="206">
        <f>G29-лютий!G29</f>
        <v>138.56</v>
      </c>
      <c r="W29" s="221">
        <f t="shared" si="10"/>
        <v>130.56</v>
      </c>
      <c r="X29" s="222">
        <f t="shared" si="13"/>
        <v>17.32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543.97</v>
      </c>
      <c r="H30" s="218">
        <f t="shared" si="9"/>
        <v>223.88000000000005</v>
      </c>
      <c r="I30" s="220">
        <f t="shared" si="12"/>
        <v>1.6994282857946206</v>
      </c>
      <c r="J30" s="221">
        <f t="shared" si="1"/>
        <v>-1811.03</v>
      </c>
      <c r="K30" s="222">
        <f t="shared" si="15"/>
        <v>0.2309851380042463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478.68</v>
      </c>
      <c r="T30" s="222">
        <f t="shared" si="14"/>
        <v>8.331597488129882</v>
      </c>
      <c r="U30" s="206">
        <f>F30-лютий!F30</f>
        <v>20</v>
      </c>
      <c r="V30" s="206">
        <f>G30-лютий!G30</f>
        <v>78.03000000000003</v>
      </c>
      <c r="W30" s="221">
        <f t="shared" si="10"/>
        <v>58.03000000000003</v>
      </c>
      <c r="X30" s="222">
        <f t="shared" si="13"/>
        <v>3.9015000000000013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5443.44</v>
      </c>
      <c r="H31" s="218">
        <f t="shared" si="9"/>
        <v>-382.3600000000006</v>
      </c>
      <c r="I31" s="220">
        <f t="shared" si="12"/>
        <v>0.9343678121459713</v>
      </c>
      <c r="J31" s="221">
        <f t="shared" si="1"/>
        <v>-19463.56</v>
      </c>
      <c r="K31" s="222">
        <f t="shared" si="15"/>
        <v>0.21855060826273737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451.8599999999997</v>
      </c>
      <c r="T31" s="222">
        <f t="shared" si="14"/>
        <v>1.0905244431622851</v>
      </c>
      <c r="U31" s="206">
        <f>F31-лютий!F31</f>
        <v>900</v>
      </c>
      <c r="V31" s="206">
        <f>G31-лютий!G31</f>
        <v>670.21</v>
      </c>
      <c r="W31" s="221"/>
      <c r="X31" s="222">
        <f t="shared" si="13"/>
        <v>0.7446777777777778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342.98</v>
      </c>
      <c r="H32" s="170">
        <f t="shared" si="9"/>
        <v>182.95000000000002</v>
      </c>
      <c r="I32" s="211">
        <f t="shared" si="12"/>
        <v>2.1432231456601887</v>
      </c>
      <c r="J32" s="171">
        <f t="shared" si="1"/>
        <v>60.98000000000002</v>
      </c>
      <c r="K32" s="180">
        <f t="shared" si="15"/>
        <v>1.2162411347517732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311.73</v>
      </c>
      <c r="T32" s="150">
        <f t="shared" si="14"/>
        <v>10.97536</v>
      </c>
      <c r="U32" s="136">
        <f>F32-лютий!F32</f>
        <v>1</v>
      </c>
      <c r="V32" s="124">
        <f>G32-лютий!G32</f>
        <v>77.16000000000003</v>
      </c>
      <c r="W32" s="116">
        <f t="shared" si="10"/>
        <v>76.16000000000003</v>
      </c>
      <c r="X32" s="180">
        <f t="shared" si="13"/>
        <v>77.16000000000003</v>
      </c>
      <c r="Y32" s="198">
        <f t="shared" si="16"/>
        <v>10.538326866069491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221.65</v>
      </c>
      <c r="H34" s="71">
        <f t="shared" si="9"/>
        <v>89.47</v>
      </c>
      <c r="I34" s="209">
        <f t="shared" si="12"/>
        <v>1.6768800121047056</v>
      </c>
      <c r="J34" s="72">
        <f t="shared" si="1"/>
        <v>39.650000000000006</v>
      </c>
      <c r="K34" s="75">
        <f t="shared" si="15"/>
        <v>1.217857142857143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140.4</v>
      </c>
      <c r="T34" s="75">
        <f t="shared" si="14"/>
        <v>2.728</v>
      </c>
      <c r="U34" s="73">
        <f>F34-лютий!F34</f>
        <v>1</v>
      </c>
      <c r="V34" s="98">
        <f>G34-лютий!G34</f>
        <v>16.670000000000016</v>
      </c>
      <c r="W34" s="74"/>
      <c r="X34" s="75">
        <f t="shared" si="13"/>
        <v>16.670000000000016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39703.44</v>
      </c>
      <c r="H35" s="102">
        <f t="shared" si="9"/>
        <v>-3648.0399999999936</v>
      </c>
      <c r="I35" s="211">
        <f t="shared" si="12"/>
        <v>0.9158497010944033</v>
      </c>
      <c r="J35" s="171">
        <f t="shared" si="1"/>
        <v>-148072.56</v>
      </c>
      <c r="K35" s="180">
        <f t="shared" si="15"/>
        <v>0.21144043967280166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-3614.729999999996</v>
      </c>
      <c r="T35" s="149">
        <f t="shared" si="14"/>
        <v>0.9165539541490327</v>
      </c>
      <c r="U35" s="136">
        <f>F35-лютий!F35</f>
        <v>15238.999999999996</v>
      </c>
      <c r="V35" s="124">
        <f>G35-лютий!G35</f>
        <v>12613.760000000002</v>
      </c>
      <c r="W35" s="116">
        <f t="shared" si="10"/>
        <v>-2625.2399999999943</v>
      </c>
      <c r="X35" s="180">
        <f t="shared" si="13"/>
        <v>0.8277288535993179</v>
      </c>
      <c r="Y35" s="198">
        <f t="shared" si="16"/>
        <v>-0.11989982577818659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27472.08</v>
      </c>
      <c r="H37" s="158">
        <f t="shared" si="9"/>
        <v>-1514.1699999999983</v>
      </c>
      <c r="I37" s="212">
        <f t="shared" si="12"/>
        <v>0.9477624735866144</v>
      </c>
      <c r="J37" s="176">
        <f t="shared" si="1"/>
        <v>-99613.92</v>
      </c>
      <c r="K37" s="191">
        <f t="shared" si="15"/>
        <v>0.2161692082526793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-1410.6500000000015</v>
      </c>
      <c r="T37" s="162">
        <f t="shared" si="14"/>
        <v>0.9511593952510722</v>
      </c>
      <c r="U37" s="167">
        <f>F37-січень!F37</f>
        <v>19700</v>
      </c>
      <c r="V37" s="167">
        <f>G37-лютий!G37</f>
        <v>8502.420000000002</v>
      </c>
      <c r="W37" s="176">
        <f t="shared" si="10"/>
        <v>-11197.579999999998</v>
      </c>
      <c r="X37" s="191">
        <f>V37/U37</f>
        <v>0.43159492385786813</v>
      </c>
      <c r="Y37" s="197">
        <f t="shared" si="16"/>
        <v>-0.08574466701310501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11974.69</v>
      </c>
      <c r="H38" s="218">
        <f t="shared" si="9"/>
        <v>-1809.7099999999991</v>
      </c>
      <c r="I38" s="220">
        <f t="shared" si="12"/>
        <v>0.8687131830184848</v>
      </c>
      <c r="J38" s="221">
        <f t="shared" si="1"/>
        <v>-45315.31</v>
      </c>
      <c r="K38" s="222">
        <f t="shared" si="15"/>
        <v>0.20901885145749696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-2163.449999999999</v>
      </c>
      <c r="T38" s="222">
        <f t="shared" si="14"/>
        <v>0.8469777495483848</v>
      </c>
      <c r="U38" s="206">
        <f>F38-лютий!F38</f>
        <v>4900</v>
      </c>
      <c r="V38" s="206">
        <f>G38-лютий!G38</f>
        <v>4019.88</v>
      </c>
      <c r="W38" s="221">
        <f t="shared" si="10"/>
        <v>-880.1199999999999</v>
      </c>
      <c r="X38" s="222">
        <f t="shared" si="18"/>
        <v>82.03836734693878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23038.45</v>
      </c>
      <c r="H39" s="218">
        <f t="shared" si="9"/>
        <v>-1355</v>
      </c>
      <c r="I39" s="220">
        <f t="shared" si="12"/>
        <v>0.9444523017449357</v>
      </c>
      <c r="J39" s="221">
        <f t="shared" si="1"/>
        <v>-82947.55</v>
      </c>
      <c r="K39" s="222">
        <f t="shared" si="15"/>
        <v>0.2173725775102372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-1133.9500000000007</v>
      </c>
      <c r="T39" s="222">
        <f t="shared" si="14"/>
        <v>0.9530890602505336</v>
      </c>
      <c r="U39" s="206">
        <f>F39-лютий!F39</f>
        <v>8600</v>
      </c>
      <c r="V39" s="206">
        <f>G39-лютий!G39</f>
        <v>7179.030000000001</v>
      </c>
      <c r="W39" s="221">
        <f t="shared" si="10"/>
        <v>-1420.9699999999993</v>
      </c>
      <c r="X39" s="222">
        <f t="shared" si="18"/>
        <v>83.47709302325582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256.68</v>
      </c>
      <c r="H40" s="218">
        <f t="shared" si="9"/>
        <v>-324.15000000000003</v>
      </c>
      <c r="I40" s="220">
        <f t="shared" si="12"/>
        <v>0.4419193223490522</v>
      </c>
      <c r="J40" s="221">
        <f t="shared" si="1"/>
        <v>-3143.32</v>
      </c>
      <c r="K40" s="222">
        <f t="shared" si="15"/>
        <v>0.07549411764705882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-40.620000000000005</v>
      </c>
      <c r="T40" s="222">
        <f t="shared" si="14"/>
        <v>0.8633703329969727</v>
      </c>
      <c r="U40" s="206">
        <f>F40-лютий!F40</f>
        <v>239.00000000000006</v>
      </c>
      <c r="V40" s="206">
        <f>G40-лютий!G40</f>
        <v>91.47</v>
      </c>
      <c r="W40" s="221">
        <f t="shared" si="10"/>
        <v>-147.53000000000006</v>
      </c>
      <c r="X40" s="222">
        <f t="shared" si="18"/>
        <v>38.271966527196646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4433.63</v>
      </c>
      <c r="H41" s="218">
        <f t="shared" si="9"/>
        <v>-159.17000000000007</v>
      </c>
      <c r="I41" s="220">
        <f t="shared" si="12"/>
        <v>0.9653435812576207</v>
      </c>
      <c r="J41" s="221">
        <f t="shared" si="1"/>
        <v>-16666.37</v>
      </c>
      <c r="K41" s="222">
        <f t="shared" si="15"/>
        <v>0.21012464454976304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-276.6999999999998</v>
      </c>
      <c r="T41" s="222">
        <f t="shared" si="14"/>
        <v>0.9412567696955415</v>
      </c>
      <c r="U41" s="206">
        <f>F41-лютий!F41</f>
        <v>1500</v>
      </c>
      <c r="V41" s="206">
        <f>G41-лютий!G41</f>
        <v>1323.3900000000003</v>
      </c>
      <c r="W41" s="221">
        <f t="shared" si="10"/>
        <v>-176.60999999999967</v>
      </c>
      <c r="X41" s="222">
        <f t="shared" si="18"/>
        <v>88.22600000000003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19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68488</v>
      </c>
      <c r="H47" s="102">
        <f t="shared" si="9"/>
        <v>-161.1600000000035</v>
      </c>
      <c r="I47" s="208">
        <f>G47/F47</f>
        <v>0.9976524111875512</v>
      </c>
      <c r="J47" s="108">
        <f t="shared" si="1"/>
        <v>-186062.8</v>
      </c>
      <c r="K47" s="148">
        <f>G47/E47</f>
        <v>0.269054349858653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13091.379999999997</v>
      </c>
      <c r="T47" s="160">
        <f t="shared" si="19"/>
        <v>1.2363209163302742</v>
      </c>
      <c r="U47" s="107">
        <f>F47-лютий!F47</f>
        <v>8801</v>
      </c>
      <c r="V47" s="110">
        <f>G47-лютий!G47</f>
        <v>8465.099999999999</v>
      </c>
      <c r="W47" s="111">
        <f t="shared" si="10"/>
        <v>-335.90000000000146</v>
      </c>
      <c r="X47" s="148">
        <f>V47/U47</f>
        <v>0.9618338825133506</v>
      </c>
      <c r="Y47" s="197">
        <f t="shared" si="16"/>
        <v>0.09671928184537015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14441.59</v>
      </c>
      <c r="H49" s="71">
        <f>G49-F49</f>
        <v>-542.2800000000007</v>
      </c>
      <c r="I49" s="209">
        <f>G49/F49</f>
        <v>0.9638090827002637</v>
      </c>
      <c r="J49" s="72">
        <f t="shared" si="1"/>
        <v>-41273.41</v>
      </c>
      <c r="K49" s="75">
        <f>G49/E49</f>
        <v>0.25920470250381406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3493.67</v>
      </c>
      <c r="T49" s="153">
        <f t="shared" si="19"/>
        <v>1.3191172387083574</v>
      </c>
      <c r="U49" s="73">
        <f>F49-лютий!F49</f>
        <v>1400</v>
      </c>
      <c r="V49" s="98">
        <f>G49-лютий!G49</f>
        <v>847.960000000001</v>
      </c>
      <c r="W49" s="74">
        <f t="shared" si="10"/>
        <v>-552.039999999999</v>
      </c>
      <c r="X49" s="75">
        <f>V49/U49</f>
        <v>0.6056857142857149</v>
      </c>
      <c r="Y49" s="197">
        <f t="shared" si="16"/>
        <v>0.08184032718603707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54024.1</v>
      </c>
      <c r="H50" s="71">
        <f>G50-F50</f>
        <v>383.6100000000006</v>
      </c>
      <c r="I50" s="209">
        <f>G50/F50</f>
        <v>1.0071515006667537</v>
      </c>
      <c r="J50" s="72">
        <f t="shared" si="1"/>
        <v>-144730.9</v>
      </c>
      <c r="K50" s="75">
        <f>G50/E50</f>
        <v>0.27181253301803726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9591.519999999997</v>
      </c>
      <c r="T50" s="153">
        <f t="shared" si="19"/>
        <v>1.215866825649107</v>
      </c>
      <c r="U50" s="73">
        <f>F50-лютий!F50</f>
        <v>7400</v>
      </c>
      <c r="V50" s="98">
        <f>G50-лютий!G50</f>
        <v>7616.659999999996</v>
      </c>
      <c r="W50" s="74">
        <f t="shared" si="10"/>
        <v>216.65999999999622</v>
      </c>
      <c r="X50" s="75">
        <f>V50/U50</f>
        <v>1.0292783783783779</v>
      </c>
      <c r="Y50" s="197">
        <f t="shared" si="16"/>
        <v>0.10095835859369706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10940.160000000002</v>
      </c>
      <c r="H53" s="103">
        <f>H54+H55+H56+H57+H58+H60+H62+H63+H64+H65+H66+H71+H72+H76+H59+H61</f>
        <v>297.11199999999974</v>
      </c>
      <c r="I53" s="143">
        <f aca="true" t="shared" si="20" ref="I53:I72">G53/F53</f>
        <v>1.0279160631428141</v>
      </c>
      <c r="J53" s="104">
        <f>G53-E53</f>
        <v>-36308.74</v>
      </c>
      <c r="K53" s="156">
        <f aca="true" t="shared" si="21" ref="K53:K72">G53/E53</f>
        <v>0.23154316820074122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-2934.069999999998</v>
      </c>
      <c r="T53" s="143">
        <f>G53/R53</f>
        <v>0.7885237595167445</v>
      </c>
      <c r="U53" s="103">
        <f>U54+U55+U56+U57+U58+U60+U62+U63+U64+U65+U66+U71+U72+U76+U59+U61</f>
        <v>3607.5</v>
      </c>
      <c r="V53" s="103">
        <f>V54+V55+V56+V57+V58+V60+V62+V63+V64+V65+V66+V71+V72+V76+V59+V61</f>
        <v>3994.4799999999996</v>
      </c>
      <c r="W53" s="103">
        <f>W54+W55+W56+W57+W58+W60+W62+W63+W64+W65+W66+W71+W72+W76</f>
        <v>376.77999999999975</v>
      </c>
      <c r="X53" s="143">
        <f>V53/U53</f>
        <v>1.1072709632709632</v>
      </c>
      <c r="Y53" s="197">
        <f t="shared" si="16"/>
        <v>0.10751723582682249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71.33</v>
      </c>
      <c r="H58" s="102">
        <f t="shared" si="22"/>
        <v>-77.10000000000001</v>
      </c>
      <c r="I58" s="213">
        <f t="shared" si="20"/>
        <v>0.48056322845785887</v>
      </c>
      <c r="J58" s="115">
        <f t="shared" si="24"/>
        <v>-672.67</v>
      </c>
      <c r="K58" s="155">
        <f t="shared" si="21"/>
        <v>0.09587365591397849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-206.43</v>
      </c>
      <c r="T58" s="155">
        <f t="shared" si="27"/>
        <v>0.256804435483871</v>
      </c>
      <c r="U58" s="107">
        <f>F58-лютий!F58</f>
        <v>60</v>
      </c>
      <c r="V58" s="110">
        <f>G58-лютий!G58</f>
        <v>19.15</v>
      </c>
      <c r="W58" s="111">
        <f t="shared" si="23"/>
        <v>-40.85</v>
      </c>
      <c r="X58" s="155">
        <f t="shared" si="28"/>
        <v>0.31916666666666665</v>
      </c>
      <c r="Y58" s="197">
        <f t="shared" si="16"/>
        <v>-0.7980508763648198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270.78</v>
      </c>
      <c r="H60" s="102">
        <f t="shared" si="22"/>
        <v>-13.220000000000027</v>
      </c>
      <c r="I60" s="213">
        <f t="shared" si="20"/>
        <v>0.953450704225352</v>
      </c>
      <c r="J60" s="115">
        <f t="shared" si="24"/>
        <v>-1013.22</v>
      </c>
      <c r="K60" s="155">
        <f t="shared" si="21"/>
        <v>0.2108878504672897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-30.170000000000016</v>
      </c>
      <c r="T60" s="155">
        <f t="shared" si="27"/>
        <v>0.8997507891676357</v>
      </c>
      <c r="U60" s="107">
        <f>F60-лютий!F60</f>
        <v>100</v>
      </c>
      <c r="V60" s="110">
        <f>G60-лютий!G60</f>
        <v>93.58999999999997</v>
      </c>
      <c r="W60" s="111">
        <f t="shared" si="23"/>
        <v>-6.410000000000025</v>
      </c>
      <c r="X60" s="155">
        <f t="shared" si="28"/>
        <v>0.9358999999999997</v>
      </c>
      <c r="Y60" s="197">
        <f t="shared" si="16"/>
        <v>-0.16568559166778574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5860.13</v>
      </c>
      <c r="H62" s="102">
        <f t="shared" si="22"/>
        <v>170.1300000000001</v>
      </c>
      <c r="I62" s="213">
        <f t="shared" si="20"/>
        <v>1.0298998242530757</v>
      </c>
      <c r="J62" s="115">
        <f t="shared" si="24"/>
        <v>-15399.869999999999</v>
      </c>
      <c r="K62" s="155">
        <f t="shared" si="21"/>
        <v>0.27564111006585135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2275.19</v>
      </c>
      <c r="T62" s="155">
        <f t="shared" si="27"/>
        <v>1.6346521838580284</v>
      </c>
      <c r="U62" s="107">
        <f>F62-лютий!F62</f>
        <v>1800</v>
      </c>
      <c r="V62" s="110">
        <f>G62-лютий!G62</f>
        <v>1904.71</v>
      </c>
      <c r="W62" s="111">
        <f t="shared" si="23"/>
        <v>104.71000000000004</v>
      </c>
      <c r="X62" s="155">
        <f t="shared" si="28"/>
        <v>1.0581722222222223</v>
      </c>
      <c r="Y62" s="197">
        <f t="shared" si="16"/>
        <v>0.5774740637653786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192.34</v>
      </c>
      <c r="H63" s="102">
        <f t="shared" si="22"/>
        <v>7.340000000000003</v>
      </c>
      <c r="I63" s="213">
        <f t="shared" si="20"/>
        <v>1.0396756756756758</v>
      </c>
      <c r="J63" s="115">
        <f t="shared" si="24"/>
        <v>-574.66</v>
      </c>
      <c r="K63" s="155">
        <f t="shared" si="21"/>
        <v>0.2507692307692308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57.140000000000015</v>
      </c>
      <c r="T63" s="155">
        <f t="shared" si="27"/>
        <v>1.4226331360946747</v>
      </c>
      <c r="U63" s="107">
        <f>F63-лютий!F63</f>
        <v>64</v>
      </c>
      <c r="V63" s="110">
        <f>G63-лютий!G63</f>
        <v>70.65</v>
      </c>
      <c r="W63" s="111">
        <f t="shared" si="23"/>
        <v>6.650000000000006</v>
      </c>
      <c r="X63" s="155">
        <f t="shared" si="28"/>
        <v>1.10390625</v>
      </c>
      <c r="Y63" s="197">
        <f t="shared" si="16"/>
        <v>0.34241230346552687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155.01</v>
      </c>
      <c r="H66" s="102">
        <f t="shared" si="22"/>
        <v>-40.129999999999995</v>
      </c>
      <c r="I66" s="213">
        <f t="shared" si="20"/>
        <v>0.794352772368556</v>
      </c>
      <c r="J66" s="115">
        <f t="shared" si="24"/>
        <v>-710.99</v>
      </c>
      <c r="K66" s="155">
        <f t="shared" si="21"/>
        <v>0.17899538106235566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-90.99000000000001</v>
      </c>
      <c r="T66" s="155">
        <f t="shared" si="27"/>
        <v>0.6301219512195122</v>
      </c>
      <c r="U66" s="107">
        <f>F66-лютий!F66</f>
        <v>74.49999999999999</v>
      </c>
      <c r="V66" s="110">
        <f>G66-лютий!G66</f>
        <v>48.129999999999995</v>
      </c>
      <c r="W66" s="111">
        <f t="shared" si="23"/>
        <v>-26.36999999999999</v>
      </c>
      <c r="X66" s="155">
        <f t="shared" si="28"/>
        <v>0.6460402684563759</v>
      </c>
      <c r="Y66" s="197">
        <f t="shared" si="16"/>
        <v>-0.3361586495258405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120.49</v>
      </c>
      <c r="H67" s="71">
        <f t="shared" si="22"/>
        <v>-39.92999999999999</v>
      </c>
      <c r="I67" s="209">
        <f t="shared" si="20"/>
        <v>0.7510908864231393</v>
      </c>
      <c r="J67" s="72">
        <f t="shared" si="24"/>
        <v>-607.71</v>
      </c>
      <c r="K67" s="75">
        <f t="shared" si="21"/>
        <v>0.16546278494918976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-100.45</v>
      </c>
      <c r="T67" s="204">
        <f t="shared" si="27"/>
        <v>0.54535167918892</v>
      </c>
      <c r="U67" s="73">
        <f>F67-лютий!F67</f>
        <v>62.999999999999986</v>
      </c>
      <c r="V67" s="98">
        <f>G67-лютий!G67</f>
        <v>36.599999999999994</v>
      </c>
      <c r="W67" s="74">
        <f t="shared" si="23"/>
        <v>-26.39999999999999</v>
      </c>
      <c r="X67" s="75">
        <f t="shared" si="28"/>
        <v>0.580952380952381</v>
      </c>
      <c r="Y67" s="197">
        <f t="shared" si="16"/>
        <v>-0.41202519756951395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34.46</v>
      </c>
      <c r="H70" s="71">
        <f t="shared" si="22"/>
        <v>-0.1599999999999966</v>
      </c>
      <c r="I70" s="209">
        <f t="shared" si="20"/>
        <v>0.9953783939919123</v>
      </c>
      <c r="J70" s="72">
        <f t="shared" si="24"/>
        <v>-102.34</v>
      </c>
      <c r="K70" s="75">
        <f t="shared" si="21"/>
        <v>0.2519005847953216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9.5</v>
      </c>
      <c r="T70" s="204">
        <f t="shared" si="27"/>
        <v>1.3806089743589745</v>
      </c>
      <c r="U70" s="73">
        <f>F70-лютий!F70</f>
        <v>11.399999999999999</v>
      </c>
      <c r="V70" s="98">
        <f>G70-лютий!G70</f>
        <v>11.310000000000002</v>
      </c>
      <c r="W70" s="74">
        <f t="shared" si="23"/>
        <v>-0.0899999999999963</v>
      </c>
      <c r="X70" s="75">
        <f t="shared" si="28"/>
        <v>0.992105263157895</v>
      </c>
      <c r="Y70" s="197">
        <f t="shared" si="16"/>
        <v>0.3704184559717345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1461.1</v>
      </c>
      <c r="H72" s="102">
        <f t="shared" si="22"/>
        <v>-467.5500000000002</v>
      </c>
      <c r="I72" s="213">
        <f t="shared" si="20"/>
        <v>0.7575765431778705</v>
      </c>
      <c r="J72" s="115">
        <f t="shared" si="24"/>
        <v>-6708.9</v>
      </c>
      <c r="K72" s="155">
        <f t="shared" si="21"/>
        <v>0.17883720930232558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-1614.63</v>
      </c>
      <c r="T72" s="155">
        <f t="shared" si="27"/>
        <v>0.47504169741817387</v>
      </c>
      <c r="U72" s="107">
        <f>F72-лютий!F72</f>
        <v>680</v>
      </c>
      <c r="V72" s="110">
        <f>G72-лютий!G72</f>
        <v>388.9499999999998</v>
      </c>
      <c r="W72" s="111">
        <f t="shared" si="23"/>
        <v>-291.0500000000002</v>
      </c>
      <c r="X72" s="155">
        <f t="shared" si="28"/>
        <v>0.5719852941176468</v>
      </c>
      <c r="Y72" s="197">
        <f t="shared" si="16"/>
        <v>-0.5352316823110679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>
        <f>G78-лютий!G78</f>
        <v>0.34</v>
      </c>
      <c r="W78" s="111">
        <f t="shared" si="23"/>
        <v>0.34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353454.48</v>
      </c>
      <c r="H79" s="103">
        <f>G79-F79</f>
        <v>-18741.07700000005</v>
      </c>
      <c r="I79" s="210">
        <f>G79/F79</f>
        <v>0.9496472307432728</v>
      </c>
      <c r="J79" s="104">
        <f>G79-E79</f>
        <v>-1274463.22</v>
      </c>
      <c r="K79" s="156">
        <f>G79/E79</f>
        <v>0.2171206075098268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46025.51999999996</v>
      </c>
      <c r="T79" s="156">
        <f>G79/R79</f>
        <v>1.1497110747146266</v>
      </c>
      <c r="U79" s="103">
        <f>U8+U53+U77+U78</f>
        <v>123391.9</v>
      </c>
      <c r="V79" s="103">
        <f>V8+V53+V77+V78</f>
        <v>104612.03</v>
      </c>
      <c r="W79" s="135">
        <f>V79-U79</f>
        <v>-18779.869999999995</v>
      </c>
      <c r="X79" s="156">
        <f>V79/U79</f>
        <v>0.847803056764666</v>
      </c>
      <c r="Y79" s="197">
        <f t="shared" si="16"/>
        <v>-0.013921390802834388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1191.71</v>
      </c>
      <c r="H89" s="112">
        <f t="shared" si="31"/>
        <v>-823.29</v>
      </c>
      <c r="I89" s="213">
        <f>G89/F89</f>
        <v>0.5914193548387097</v>
      </c>
      <c r="J89" s="117">
        <f aca="true" t="shared" si="35" ref="J89:J98">G89-E89</f>
        <v>-15257.29</v>
      </c>
      <c r="K89" s="147">
        <f>G89/E89</f>
        <v>0.07244878108091678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1024.51</v>
      </c>
      <c r="T89" s="147">
        <f t="shared" si="30"/>
        <v>7.127452153110049</v>
      </c>
      <c r="U89" s="112">
        <f>F89-лютий!F89</f>
        <v>1000</v>
      </c>
      <c r="V89" s="118">
        <f>G89-лютий!G89</f>
        <v>997.26</v>
      </c>
      <c r="W89" s="117">
        <f t="shared" si="34"/>
        <v>-2.740000000000009</v>
      </c>
      <c r="X89" s="147">
        <f>V89/U89</f>
        <v>0.99726</v>
      </c>
      <c r="Y89" s="197">
        <f t="shared" si="16"/>
        <v>5.107596191716816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1432.79</v>
      </c>
      <c r="H90" s="112">
        <f t="shared" si="31"/>
        <v>-4567.21</v>
      </c>
      <c r="I90" s="213">
        <f>G90/F90</f>
        <v>0.23879833333333333</v>
      </c>
      <c r="J90" s="117">
        <f t="shared" si="35"/>
        <v>-20582.21</v>
      </c>
      <c r="K90" s="147">
        <f>G90/E90</f>
        <v>0.06508244378832614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218.54999999999995</v>
      </c>
      <c r="T90" s="147">
        <f t="shared" si="30"/>
        <v>1.1799891290025035</v>
      </c>
      <c r="U90" s="112">
        <f>F90-лютий!F90</f>
        <v>3000</v>
      </c>
      <c r="V90" s="118">
        <f>G90-лютий!G90</f>
        <v>1101.6399999999999</v>
      </c>
      <c r="W90" s="117">
        <f t="shared" si="34"/>
        <v>-1898.3600000000001</v>
      </c>
      <c r="X90" s="147">
        <f>V90/U90</f>
        <v>0.3672133333333333</v>
      </c>
      <c r="Y90" s="197">
        <f t="shared" si="16"/>
        <v>-0.09212185292964903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3433.96</v>
      </c>
      <c r="H92" s="129">
        <f t="shared" si="31"/>
        <v>-5393.469</v>
      </c>
      <c r="I92" s="216">
        <f>G92/F92</f>
        <v>0.38901020897477623</v>
      </c>
      <c r="J92" s="131">
        <f t="shared" si="35"/>
        <v>-43372.079000000005</v>
      </c>
      <c r="K92" s="151">
        <f>G92/E92</f>
        <v>0.07336574667213348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2049.40526</v>
      </c>
      <c r="T92" s="147">
        <f t="shared" si="30"/>
        <v>2.4801908518257645</v>
      </c>
      <c r="U92" s="129">
        <f>F92-лютий!F92</f>
        <v>4002</v>
      </c>
      <c r="V92" s="174">
        <f>G92-лютий!G92</f>
        <v>2099.92</v>
      </c>
      <c r="W92" s="131">
        <f t="shared" si="34"/>
        <v>-1902.08</v>
      </c>
      <c r="X92" s="151">
        <f>V92/U92</f>
        <v>0.5247176411794103</v>
      </c>
      <c r="Y92" s="197">
        <f t="shared" si="16"/>
        <v>0.7077491057566314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2501.31</v>
      </c>
      <c r="H95" s="112">
        <f t="shared" si="31"/>
        <v>-318.44000000000005</v>
      </c>
      <c r="I95" s="213">
        <f>G95/F95</f>
        <v>0.8870680024824895</v>
      </c>
      <c r="J95" s="117">
        <f t="shared" si="35"/>
        <v>-6548.6900000000005</v>
      </c>
      <c r="K95" s="147">
        <f>G95/E95</f>
        <v>0.2763878453038674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283.3600000000001</v>
      </c>
      <c r="T95" s="147">
        <f t="shared" si="30"/>
        <v>1.12775761401294</v>
      </c>
      <c r="U95" s="112">
        <f>F95-лютий!F95</f>
        <v>1</v>
      </c>
      <c r="V95" s="118">
        <f>G95-лютий!G95</f>
        <v>123.07000000000016</v>
      </c>
      <c r="W95" s="117">
        <f t="shared" si="34"/>
        <v>122.07000000000016</v>
      </c>
      <c r="X95" s="147">
        <f>V95/U95</f>
        <v>123.07000000000016</v>
      </c>
      <c r="Y95" s="197">
        <f t="shared" si="16"/>
        <v>0.0012866670056184137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2502.5499999999997</v>
      </c>
      <c r="H97" s="129">
        <f t="shared" si="31"/>
        <v>-324.2000000000003</v>
      </c>
      <c r="I97" s="216">
        <f>G97/F97</f>
        <v>0.8853099849650657</v>
      </c>
      <c r="J97" s="131">
        <f t="shared" si="35"/>
        <v>-6590.450000000001</v>
      </c>
      <c r="K97" s="151">
        <f>G97/E97</f>
        <v>0.27521720004398986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275.7899999999995</v>
      </c>
      <c r="T97" s="147">
        <f t="shared" si="30"/>
        <v>1.1238525930050833</v>
      </c>
      <c r="U97" s="129">
        <f>F97-лютий!F97</f>
        <v>5</v>
      </c>
      <c r="V97" s="174">
        <f>G97-лютий!G97</f>
        <v>124.28999999999996</v>
      </c>
      <c r="W97" s="131">
        <f t="shared" si="34"/>
        <v>119.28999999999996</v>
      </c>
      <c r="X97" s="151">
        <f>V97/U97</f>
        <v>24.857999999999993</v>
      </c>
      <c r="Y97" s="197">
        <f t="shared" si="16"/>
        <v>-0.0010717872844303589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5.22522</v>
      </c>
      <c r="G98" s="126">
        <v>9.07</v>
      </c>
      <c r="H98" s="112">
        <f t="shared" si="31"/>
        <v>3.84478</v>
      </c>
      <c r="I98" s="213">
        <f>G98/F98</f>
        <v>1.7358120806396669</v>
      </c>
      <c r="J98" s="117">
        <f t="shared" si="35"/>
        <v>-10.343</v>
      </c>
      <c r="K98" s="147">
        <f>G98/E98</f>
        <v>0.46721269252562714</v>
      </c>
      <c r="L98" s="117"/>
      <c r="M98" s="117"/>
      <c r="N98" s="117"/>
      <c r="O98" s="117">
        <v>37.96</v>
      </c>
      <c r="P98" s="117">
        <f t="shared" si="32"/>
        <v>-18.547</v>
      </c>
      <c r="Q98" s="147">
        <f t="shared" si="33"/>
        <v>0.5114067439409905</v>
      </c>
      <c r="R98" s="131">
        <v>7.12</v>
      </c>
      <c r="S98" s="117">
        <f t="shared" si="29"/>
        <v>1.9500000000000002</v>
      </c>
      <c r="T98" s="147">
        <f t="shared" si="30"/>
        <v>1.273876404494382</v>
      </c>
      <c r="U98" s="112">
        <f>F98-лютий!F98</f>
        <v>1.7652200000000002</v>
      </c>
      <c r="V98" s="118">
        <f>G98-лютий!G98</f>
        <v>5.290000000000001</v>
      </c>
      <c r="W98" s="117">
        <f t="shared" si="34"/>
        <v>3.5247800000000007</v>
      </c>
      <c r="X98" s="147">
        <f>V98/U98</f>
        <v>2.9967936007976346</v>
      </c>
      <c r="Y98" s="197">
        <f t="shared" si="16"/>
        <v>0.7624696605533915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55918.452000000005</v>
      </c>
      <c r="F100" s="183">
        <f>F86+F87+F92+F97+F98</f>
        <v>11659.40422</v>
      </c>
      <c r="G100" s="183">
        <f>G86+G87+G92+G97+G98</f>
        <v>5945.59</v>
      </c>
      <c r="H100" s="184">
        <f>G100-F100</f>
        <v>-5713.81422</v>
      </c>
      <c r="I100" s="217">
        <f>G100/F100</f>
        <v>0.5099394349671154</v>
      </c>
      <c r="J100" s="177">
        <f>G100-E100</f>
        <v>-49972.86200000001</v>
      </c>
      <c r="K100" s="178">
        <f>G100/E100</f>
        <v>0.10632608356182678</v>
      </c>
      <c r="L100" s="177"/>
      <c r="M100" s="177"/>
      <c r="N100" s="177"/>
      <c r="O100" s="177">
        <v>34561.77</v>
      </c>
      <c r="P100" s="177">
        <f>E100-O100</f>
        <v>21356.682000000008</v>
      </c>
      <c r="Q100" s="178">
        <f>E100/O100</f>
        <v>1.6179279012620016</v>
      </c>
      <c r="R100" s="183">
        <v>3654.01</v>
      </c>
      <c r="S100" s="177">
        <f>G100-R100</f>
        <v>2291.58</v>
      </c>
      <c r="T100" s="178">
        <f t="shared" si="30"/>
        <v>1.6271411408288428</v>
      </c>
      <c r="U100" s="183">
        <f>U86+U87+U92+U97+U98</f>
        <v>4008.76522</v>
      </c>
      <c r="V100" s="183">
        <f>V86+V87+V92+V97+V98</f>
        <v>2229.5</v>
      </c>
      <c r="W100" s="177">
        <f>V100-U100</f>
        <v>-1779.2652200000002</v>
      </c>
      <c r="X100" s="178">
        <f>V100/U100</f>
        <v>0.5561562919366976</v>
      </c>
      <c r="Y100" s="197">
        <f>T100-Q100</f>
        <v>0.00921323956684117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1683836.152</v>
      </c>
      <c r="F101" s="183">
        <f>F79+F100</f>
        <v>383854.96122000006</v>
      </c>
      <c r="G101" s="183">
        <f>G79+G100</f>
        <v>359400.07</v>
      </c>
      <c r="H101" s="184">
        <f>G101-F101</f>
        <v>-24454.89122000005</v>
      </c>
      <c r="I101" s="217">
        <f>G101/F101</f>
        <v>0.9362913243526266</v>
      </c>
      <c r="J101" s="177">
        <f>G101-E101</f>
        <v>-1324436.082</v>
      </c>
      <c r="K101" s="178">
        <f>G101/E101</f>
        <v>0.21344123629434938</v>
      </c>
      <c r="L101" s="177"/>
      <c r="M101" s="177"/>
      <c r="N101" s="177"/>
      <c r="O101" s="177">
        <f>O79+O100</f>
        <v>1433558.23</v>
      </c>
      <c r="P101" s="177">
        <f>E101-O101</f>
        <v>250277.92200000002</v>
      </c>
      <c r="Q101" s="178">
        <f>E101/O101</f>
        <v>1.1745851105050682</v>
      </c>
      <c r="R101" s="177">
        <f>R79+R100</f>
        <v>311082.97000000003</v>
      </c>
      <c r="S101" s="177">
        <f>S79+S100</f>
        <v>48317.09999999996</v>
      </c>
      <c r="T101" s="178">
        <f t="shared" si="30"/>
        <v>1.1553190134451912</v>
      </c>
      <c r="U101" s="184">
        <f>U79+U100</f>
        <v>127400.66522</v>
      </c>
      <c r="V101" s="184">
        <f>V79+V100</f>
        <v>106841.53</v>
      </c>
      <c r="W101" s="177">
        <f>V101-U101</f>
        <v>-20559.135219999996</v>
      </c>
      <c r="X101" s="178">
        <f>V101/U101</f>
        <v>0.8386261548595704</v>
      </c>
      <c r="Y101" s="197">
        <f>T101-Q101</f>
        <v>-0.01926609705987703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2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9370.538500000024</v>
      </c>
      <c r="H104" s="262"/>
      <c r="I104" s="262"/>
      <c r="J104" s="262"/>
      <c r="V104" s="261">
        <f>IF(W79&lt;0,ABS(W79/C103),0)</f>
        <v>9389.934999999998</v>
      </c>
    </row>
    <row r="105" spans="2:7" ht="30.75">
      <c r="B105" s="263" t="s">
        <v>146</v>
      </c>
      <c r="C105" s="264">
        <v>43187</v>
      </c>
      <c r="D105" s="261"/>
      <c r="E105" s="261">
        <v>5510.6</v>
      </c>
      <c r="F105" s="78"/>
      <c r="G105" s="4" t="s">
        <v>147</v>
      </c>
    </row>
    <row r="106" spans="3:10" ht="15">
      <c r="C106" s="264">
        <v>43186</v>
      </c>
      <c r="D106" s="261"/>
      <c r="E106" s="261">
        <v>6064.6</v>
      </c>
      <c r="F106" s="78"/>
      <c r="G106" s="306"/>
      <c r="H106" s="306"/>
      <c r="I106" s="265"/>
      <c r="J106" s="266"/>
    </row>
    <row r="107" spans="3:10" ht="15">
      <c r="C107" s="264">
        <v>43185</v>
      </c>
      <c r="D107" s="261"/>
      <c r="E107" s="261">
        <v>3113.9</v>
      </c>
      <c r="F107" s="78"/>
      <c r="G107" s="306"/>
      <c r="H107" s="306"/>
      <c r="I107" s="265"/>
      <c r="J107" s="267"/>
    </row>
    <row r="108" spans="3:10" ht="15">
      <c r="C108" s="264"/>
      <c r="D108" s="4"/>
      <c r="F108" s="268"/>
      <c r="G108" s="307"/>
      <c r="H108" s="307"/>
      <c r="I108" s="269"/>
      <c r="J108" s="266"/>
    </row>
    <row r="109" spans="2:10" ht="16.5">
      <c r="B109" s="308" t="s">
        <v>148</v>
      </c>
      <c r="C109" s="309"/>
      <c r="D109" s="270"/>
      <c r="E109" s="273">
        <v>21.88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.3937007874015748" right="0" top="0" bottom="0" header="0" footer="0"/>
  <pageSetup fitToHeight="3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3" sqref="B1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customWidth="1"/>
    <col min="18" max="18" width="13.625" style="4" hidden="1" customWidth="1"/>
    <col min="19" max="19" width="12.25390625" style="4" hidden="1" customWidth="1"/>
    <col min="20" max="20" width="14.25390625" style="4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customWidth="1"/>
    <col min="26" max="16384" width="9.125" style="4" customWidth="1"/>
  </cols>
  <sheetData>
    <row r="1" spans="1:25" s="1" customFormat="1" ht="26.25" customHeight="1">
      <c r="A1" s="276" t="s">
        <v>154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282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141</v>
      </c>
      <c r="V3" s="289" t="s">
        <v>136</v>
      </c>
      <c r="W3" s="289"/>
      <c r="X3" s="289"/>
      <c r="Y3" s="194"/>
    </row>
    <row r="4" spans="1:24" ht="22.5" customHeight="1">
      <c r="A4" s="278"/>
      <c r="B4" s="280"/>
      <c r="C4" s="281"/>
      <c r="D4" s="282"/>
      <c r="E4" s="282"/>
      <c r="F4" s="290" t="s">
        <v>139</v>
      </c>
      <c r="G4" s="292" t="s">
        <v>31</v>
      </c>
      <c r="H4" s="294" t="s">
        <v>129</v>
      </c>
      <c r="I4" s="287" t="s">
        <v>130</v>
      </c>
      <c r="J4" s="294" t="s">
        <v>132</v>
      </c>
      <c r="K4" s="28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155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282"/>
      <c r="E5" s="282"/>
      <c r="F5" s="291"/>
      <c r="G5" s="293"/>
      <c r="H5" s="295"/>
      <c r="I5" s="288"/>
      <c r="J5" s="295"/>
      <c r="K5" s="288"/>
      <c r="L5" s="299" t="s">
        <v>135</v>
      </c>
      <c r="M5" s="300"/>
      <c r="N5" s="301"/>
      <c r="O5" s="302" t="s">
        <v>153</v>
      </c>
      <c r="P5" s="303"/>
      <c r="Q5" s="304"/>
      <c r="R5" s="305" t="s">
        <v>152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306"/>
      <c r="H106" s="306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306"/>
      <c r="H107" s="306"/>
      <c r="I107" s="265"/>
      <c r="J107" s="267"/>
    </row>
    <row r="108" spans="3:10" ht="15" hidden="1">
      <c r="C108" s="264"/>
      <c r="D108" s="4"/>
      <c r="F108" s="268"/>
      <c r="G108" s="307"/>
      <c r="H108" s="307"/>
      <c r="I108" s="269"/>
      <c r="J108" s="266"/>
    </row>
    <row r="109" spans="2:10" ht="16.5" hidden="1">
      <c r="B109" s="308" t="s">
        <v>148</v>
      </c>
      <c r="C109" s="309"/>
      <c r="D109" s="270"/>
      <c r="E109" s="273">
        <v>144.8304</v>
      </c>
      <c r="F109" s="271" t="s">
        <v>149</v>
      </c>
      <c r="G109" s="306"/>
      <c r="H109" s="306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7" sqref="B1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3.125" style="4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186"/>
    </row>
    <row r="2" spans="2:25" s="1" customFormat="1" ht="15.75" customHeight="1">
      <c r="B2" s="277"/>
      <c r="C2" s="277"/>
      <c r="D2" s="277"/>
      <c r="E2" s="27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278"/>
      <c r="B3" s="280"/>
      <c r="C3" s="281" t="s">
        <v>0</v>
      </c>
      <c r="D3" s="310" t="s">
        <v>131</v>
      </c>
      <c r="E3" s="282" t="s">
        <v>131</v>
      </c>
      <c r="F3" s="25"/>
      <c r="G3" s="283" t="s">
        <v>26</v>
      </c>
      <c r="H3" s="284"/>
      <c r="I3" s="284"/>
      <c r="J3" s="284"/>
      <c r="K3" s="28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286" t="s">
        <v>140</v>
      </c>
      <c r="V3" s="289" t="s">
        <v>124</v>
      </c>
      <c r="W3" s="289"/>
      <c r="X3" s="289"/>
      <c r="Y3" s="194"/>
    </row>
    <row r="4" spans="1:24" ht="22.5" customHeight="1">
      <c r="A4" s="278"/>
      <c r="B4" s="280"/>
      <c r="C4" s="281"/>
      <c r="D4" s="311"/>
      <c r="E4" s="282"/>
      <c r="F4" s="290" t="s">
        <v>138</v>
      </c>
      <c r="G4" s="292" t="s">
        <v>31</v>
      </c>
      <c r="H4" s="294" t="s">
        <v>122</v>
      </c>
      <c r="I4" s="287" t="s">
        <v>123</v>
      </c>
      <c r="J4" s="294" t="s">
        <v>132</v>
      </c>
      <c r="K4" s="28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87"/>
      <c r="V4" s="296" t="s">
        <v>137</v>
      </c>
      <c r="W4" s="294" t="s">
        <v>44</v>
      </c>
      <c r="X4" s="298" t="s">
        <v>43</v>
      </c>
    </row>
    <row r="5" spans="1:24" ht="67.5" customHeight="1">
      <c r="A5" s="279"/>
      <c r="B5" s="280"/>
      <c r="C5" s="281"/>
      <c r="D5" s="312"/>
      <c r="E5" s="282"/>
      <c r="F5" s="291"/>
      <c r="G5" s="293"/>
      <c r="H5" s="295"/>
      <c r="I5" s="288"/>
      <c r="J5" s="295"/>
      <c r="K5" s="288"/>
      <c r="L5" s="299" t="s">
        <v>109</v>
      </c>
      <c r="M5" s="300"/>
      <c r="N5" s="301"/>
      <c r="O5" s="313" t="s">
        <v>125</v>
      </c>
      <c r="P5" s="314"/>
      <c r="Q5" s="315"/>
      <c r="R5" s="305" t="s">
        <v>127</v>
      </c>
      <c r="S5" s="305"/>
      <c r="T5" s="305"/>
      <c r="U5" s="288"/>
      <c r="V5" s="297"/>
      <c r="W5" s="295"/>
      <c r="X5" s="29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306"/>
      <c r="H106" s="306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306"/>
      <c r="H107" s="306"/>
      <c r="I107" s="265"/>
      <c r="J107" s="267"/>
      <c r="Y107" s="199"/>
    </row>
    <row r="108" spans="3:25" ht="15">
      <c r="C108" s="264"/>
      <c r="D108" s="4"/>
      <c r="F108" s="268"/>
      <c r="G108" s="307"/>
      <c r="H108" s="307"/>
      <c r="I108" s="269"/>
      <c r="J108" s="266"/>
      <c r="Y108" s="199"/>
    </row>
    <row r="109" spans="2:25" ht="16.5">
      <c r="B109" s="308" t="s">
        <v>148</v>
      </c>
      <c r="C109" s="308"/>
      <c r="D109" s="270"/>
      <c r="E109" s="270">
        <f>3396166.95/1000</f>
        <v>3396.1669500000003</v>
      </c>
      <c r="F109" s="271" t="s">
        <v>149</v>
      </c>
      <c r="G109" s="306"/>
      <c r="H109" s="306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2018-03-29T05:28:56Z</cp:lastPrinted>
  <dcterms:created xsi:type="dcterms:W3CDTF">2003-07-28T11:27:56Z</dcterms:created>
  <dcterms:modified xsi:type="dcterms:W3CDTF">2018-03-29T07:56:18Z</dcterms:modified>
  <cp:category/>
  <cp:version/>
  <cp:contentType/>
  <cp:contentStatus/>
</cp:coreProperties>
</file>